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IV\CoReS\Art. 74\Dokument auf Webseite_Internet BSV_Art. 74 IVG\VP 28-29\Kollektive Leistungen\Kreisschreiben\"/>
    </mc:Choice>
  </mc:AlternateContent>
  <xr:revisionPtr revIDLastSave="0" documentId="8_{2217347C-7468-4493-AC6B-6308056EE5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dell" sheetId="7" r:id="rId1"/>
    <sheet name="Berechnung Kapitalsubstrat" sheetId="6" r:id="rId2"/>
    <sheet name="Berech. Eigenleistungsfähigkeit" sheetId="1" r:id="rId3"/>
  </sheets>
  <definedNames>
    <definedName name="_xlnm.Print_Area" localSheetId="2">'Berech. Eigenleistungsfähigkeit'!$A$1:$C$37</definedName>
    <definedName name="_xlnm.Print_Area" localSheetId="1">'Berechnung Kapitalsubstrat'!$A$1:$E$25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6" l="1"/>
  <c r="D16" i="6"/>
  <c r="D17" i="6"/>
  <c r="B17" i="1" l="1"/>
  <c r="B16" i="1"/>
  <c r="B13" i="6"/>
  <c r="C19" i="6"/>
  <c r="D18" i="6"/>
  <c r="C12" i="6"/>
  <c r="D14" i="6" s="1"/>
  <c r="B12" i="6"/>
  <c r="B19" i="6" l="1"/>
  <c r="B20" i="6" s="1"/>
  <c r="D13" i="6"/>
  <c r="D19" i="6" l="1"/>
  <c r="D20" i="6" l="1"/>
  <c r="B15" i="1"/>
  <c r="B34" i="1"/>
  <c r="B29" i="1" l="1"/>
  <c r="B28" i="1"/>
  <c r="B24" i="1"/>
  <c r="B25" i="1" s="1"/>
  <c r="B30" i="1" l="1"/>
  <c r="B26" i="1"/>
  <c r="B32" i="1" l="1"/>
  <c r="B3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Vonlanthen Adrian BSV</author>
  </authors>
  <commentList>
    <comment ref="B19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Vonlanthen Adrian BSV:</t>
        </r>
        <r>
          <rPr>
            <sz val="9"/>
            <color indexed="81"/>
            <rFont val="Segoe UI"/>
            <family val="2"/>
          </rPr>
          <t xml:space="preserve">
bitte bei Bedarf manuell ausfüllen
</t>
        </r>
      </text>
    </comment>
  </commentList>
</comments>
</file>

<file path=xl/sharedStrings.xml><?xml version="1.0" encoding="utf-8"?>
<sst xmlns="http://schemas.openxmlformats.org/spreadsheetml/2006/main" count="92" uniqueCount="77">
  <si>
    <t>Finanzhilfen Art. 74 IVG</t>
  </si>
  <si>
    <t>Grundlegende Parameter</t>
  </si>
  <si>
    <t>DB 4</t>
  </si>
  <si>
    <t>Maximal zulässiger positiver DB 4</t>
  </si>
  <si>
    <t>Ausgangszahlen</t>
  </si>
  <si>
    <t>Maximal zulässiges Kapitalsubstrat</t>
  </si>
  <si>
    <t>Durchschnittliche positive DB 4</t>
  </si>
  <si>
    <t>Maximal zulässige positive DB 4</t>
  </si>
  <si>
    <t>Total rechnerische Reduktion IV-Beitrag</t>
  </si>
  <si>
    <t>Reduktion aufgrund hoher positiver DB 4</t>
  </si>
  <si>
    <t>bei grösseren Schwankungen auch Durchschnitt möglich</t>
  </si>
  <si>
    <t>Budget neue Vertragsperiode (Zukunftsbetrachtung)</t>
  </si>
  <si>
    <t>Ist bisherige Vertragsperiode (Vergangenheitsbetrachtung)</t>
  </si>
  <si>
    <t>(max. Faktor 1.5)</t>
  </si>
  <si>
    <t>Maximale Reservenhaltung (Kapitalsubstrat)</t>
  </si>
  <si>
    <t>Monate; entspricht Faktor 1.5 Kapitalsubstrat</t>
  </si>
  <si>
    <t>Untergrenze positiver DB 4</t>
  </si>
  <si>
    <t>BSV-Nr:</t>
  </si>
  <si>
    <t>Org.:</t>
  </si>
  <si>
    <t>IV-Beitrag bisher pro Jahr</t>
  </si>
  <si>
    <t>IV-Beitrag neu pro Jahr</t>
  </si>
  <si>
    <t>UVN-Nr.:</t>
  </si>
  <si>
    <t>Organisationsname:</t>
  </si>
  <si>
    <t>Beispiel</t>
  </si>
  <si>
    <t>unge-schlüsselt</t>
  </si>
  <si>
    <t>geschlüsselt</t>
  </si>
  <si>
    <t>Total Aufwand gemäss Finanzbuchhaltung</t>
  </si>
  <si>
    <t>-</t>
  </si>
  <si>
    <t xml:space="preserve">Schlüssel  </t>
  </si>
  <si>
    <t>- Freibetrag (pauschal)</t>
  </si>
  <si>
    <t>Weitere Bemerkungen:</t>
  </si>
  <si>
    <t>Bemerkungen</t>
  </si>
  <si>
    <t>+ Erarbeitetes freies Kapital (inkl. freie Reserven und freie Fonds)</t>
  </si>
  <si>
    <t>letzter revidierter Jahresabschluss:</t>
  </si>
  <si>
    <t>geschlüsseltes Kapitalsubstrat Art. 74 IVG</t>
  </si>
  <si>
    <t>jährlicher IV-Beitrag (gem. Vertrag)</t>
  </si>
  <si>
    <t>der Gesamtkosten Art. 74 IVG</t>
  </si>
  <si>
    <t>(für 4 Jahre)</t>
  </si>
  <si>
    <t>Abbau Überschuss pro Jahr</t>
  </si>
  <si>
    <t>Kapitalsubstrat Betrieb Art. 74 IVG, gem. sep. Berechnung</t>
  </si>
  <si>
    <t>Gesamtkosten Betrieb Art. 74 IVG, gem. BAB</t>
  </si>
  <si>
    <r>
      <t xml:space="preserve">Durchschnittliche </t>
    </r>
    <r>
      <rPr>
        <b/>
        <sz val="11"/>
        <color theme="1"/>
        <rFont val="Arial"/>
        <family val="2"/>
      </rPr>
      <t>positive</t>
    </r>
    <r>
      <rPr>
        <sz val="11"/>
        <color theme="1"/>
        <rFont val="Arial"/>
        <family val="2"/>
      </rPr>
      <t xml:space="preserve"> DB 4 in Vorperiode</t>
    </r>
  </si>
  <si>
    <t>- für den Betriebszweck Art. 74 IVG notwendiges betriebliches Anlagevermögen (z. B. betrieblich genutzte LS usw.)</t>
  </si>
  <si>
    <t>Berechnung/Nachweis des AV für Art. 74 ist dem BSV mitzuliefern.</t>
  </si>
  <si>
    <t>Gesamtkosten Betrieb Art. 74 IVG (gem. BAB)</t>
  </si>
  <si>
    <t>Eidgenössisches Departement des Innern EDI</t>
  </si>
  <si>
    <t>Bundesamt für Sozialversicherungen BSV</t>
  </si>
  <si>
    <t>Geschäftsfeld Invalidenversicherung</t>
  </si>
  <si>
    <t>Berechnung Eigenleistungsfähigkeit</t>
  </si>
  <si>
    <t>Modell zur Berechnung der Eigenleistungsfähigkeit</t>
  </si>
  <si>
    <t>(vor evtl. Umlagerung innerhalb DO) -&gt; wird später berücksichtigt</t>
  </si>
  <si>
    <t>Überschuss Kapitalsubstrat &gt; 18 Monate</t>
  </si>
  <si>
    <t>+ Zweckgebundene Fonds Art. 74 IVG (z. B. Schwankungsfonds, bei Org. mit IV-Beitrag &gt; CHF 300'000)</t>
  </si>
  <si>
    <t>Konsequenzen für zukünftigen IV-Beitrag</t>
  </si>
  <si>
    <t>gem. Berechnung</t>
  </si>
  <si>
    <t>Version 1.0</t>
  </si>
  <si>
    <t xml:space="preserve">bei Org., die keinen Schwankungsfonds führen. </t>
  </si>
  <si>
    <t>+ Saldo Fortschreibungstabelle Art. 74 IVG bei Org. mit IV-Beitrag &lt; CHF 300'000</t>
  </si>
  <si>
    <r>
      <t xml:space="preserve">+ Einbezahltes Kapital, </t>
    </r>
    <r>
      <rPr>
        <b/>
        <sz val="10"/>
        <color theme="1"/>
        <rFont val="Arial"/>
        <family val="2"/>
      </rPr>
      <t>ohne</t>
    </r>
    <r>
      <rPr>
        <sz val="10"/>
        <color theme="1"/>
        <rFont val="Arial"/>
        <family val="2"/>
      </rPr>
      <t xml:space="preserve"> Saldo aus Fortschreibungstabelle bei Organisationen mit IV-Beitrag &lt; CHF 300'000</t>
    </r>
  </si>
  <si>
    <r>
      <t>Faktor</t>
    </r>
    <r>
      <rPr>
        <sz val="10"/>
        <color theme="1"/>
        <rFont val="Arial"/>
        <family val="2"/>
      </rPr>
      <t xml:space="preserve"> (geschlüsseltes Kapitalsubstrat/Gesamtkosten Art.74 IVG)</t>
    </r>
  </si>
  <si>
    <t>aus der Vergangenheit für die Zukunft angenommene positive DB 4</t>
  </si>
  <si>
    <t xml:space="preserve"> </t>
  </si>
  <si>
    <t>(2 % Gesamtkosten Art. 74, max. CHF 50 000)</t>
  </si>
  <si>
    <t xml:space="preserve">Anhang 4.2: </t>
  </si>
  <si>
    <t xml:space="preserve">Anhang 4.1: </t>
  </si>
  <si>
    <t xml:space="preserve">Anhang 5: </t>
  </si>
  <si>
    <t>Ausführung in Textformat:</t>
  </si>
  <si>
    <t xml:space="preserve">Die Abbildung "Modell zur Berechnung der Eigenleistungsfähigkeit" zeigt auf, wie die Eigenleistungsfähigkeit berechnet wird. </t>
  </si>
  <si>
    <t xml:space="preserve">Als maximal zulässiges Kapitalsubstrat gilt die Summe der Gesamtkosten Betrieb Art. 74 IVG multipliziert mit 1,5 (maximal 18 Monate Kapitaldeckung ohne Erträge).  </t>
  </si>
  <si>
    <t>Ein verbleibender positiver Saldo (Überschuss) dividiert durch 4 ergibt den jährlichen Abbau aus dem Kapitalsubstrat innerhalb der Vertragsperiode.</t>
  </si>
  <si>
    <t>Diese beiden Faktoren legen die Basis für die Vertragsgespräche und Festlegung der neuen IV-Beiträge für den VAF 2028 - 2029.</t>
  </si>
  <si>
    <t>Es besteht die Option, eine Umlagerung des Überschusses innerhalb der DO (für Ausgleich bei UVN mit Unterdeckungen) vorzunehmen.</t>
  </si>
  <si>
    <t>Weitere Punkte:</t>
  </si>
  <si>
    <t>Zudem soll der berechnete mutmassliche DB 4 einen Wert von 2 % der Gesamtkosten des Betriebes Art. 74 IVG und die Untergrenze von Fr. 50 000.00 nicht überschreiten. (?</t>
  </si>
  <si>
    <t>1. Grosse DB 4 sollen in Zukunft vermieden werden.</t>
  </si>
  <si>
    <t>2. positive DB 4 gehen nach wie vor in den Schwankungsfonds (Fortschreibungstabelle bleibt bestehen).</t>
  </si>
  <si>
    <t>3. neue "Reservesituation" wird für neue VP wieder analog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</si>
</sst>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-* #,##0.00_-;\-* #,##0.00_-;_-* &quot;-&quot;??_-;_-@_-"/>
    <numFmt numFmtId="166" formatCode="_ * #,##0_ ;_ * \-#,##0_ ;_ * &quot;-&quot;??_ ;_ @_ "/>
    <numFmt numFmtId="167" formatCode="0\ %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0" tint="-0.499984740745262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i/>
      <sz val="10"/>
      <color theme="1"/>
      <name val="Arial"/>
      <family val="2"/>
    </font>
    <font>
      <b/>
      <sz val="11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1"/>
      <color theme="1"/>
      <name val="Arial"/>
      <family val="2"/>
    </font>
    <font>
      <b/>
      <sz val="18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</cellStyleXfs>
  <cellXfs count="73">
    <xf numFmtId="0" fontId="0" fillId="0" borderId="0" xfId="0"/>
    <xf numFmtId="0" fontId="12" fillId="0" borderId="0" xfId="0" applyFont="1"/>
    <xf numFmtId="0" fontId="2" fillId="0" borderId="0" xfId="0" applyFont="1"/>
    <xf numFmtId="166" fontId="7" fillId="0" borderId="11" xfId="3" applyNumberFormat="1" applyFont="1" applyFill="1" applyBorder="1" applyAlignment="1" applyProtection="1">
      <alignment vertical="center" wrapText="1"/>
    </xf>
    <xf numFmtId="166" fontId="15" fillId="0" borderId="11" xfId="3" applyNumberFormat="1" applyFont="1" applyFill="1" applyBorder="1" applyAlignment="1" applyProtection="1">
      <alignment vertical="center" wrapText="1" readingOrder="1"/>
      <protection locked="0"/>
    </xf>
    <xf numFmtId="43" fontId="18" fillId="0" borderId="11" xfId="3" applyNumberFormat="1" applyFont="1" applyFill="1" applyBorder="1" applyAlignment="1" applyProtection="1">
      <alignment horizontal="center" vertical="top" wrapText="1" readingOrder="1"/>
      <protection locked="0"/>
    </xf>
    <xf numFmtId="43" fontId="19" fillId="0" borderId="11" xfId="3" applyNumberFormat="1" applyFont="1" applyFill="1" applyBorder="1" applyAlignment="1" applyProtection="1">
      <alignment horizontal="center" vertical="center" wrapText="1"/>
    </xf>
    <xf numFmtId="166" fontId="15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166" fontId="15" fillId="0" borderId="11" xfId="3" applyNumberFormat="1" applyFont="1" applyFill="1" applyBorder="1" applyAlignment="1" applyProtection="1">
      <alignment horizontal="center" vertical="center" wrapText="1" readingOrder="1"/>
      <protection locked="0"/>
    </xf>
    <xf numFmtId="43" fontId="19" fillId="0" borderId="11" xfId="3" applyNumberFormat="1" applyFont="1" applyFill="1" applyBorder="1" applyAlignment="1" applyProtection="1">
      <alignment vertical="center" wrapText="1"/>
    </xf>
    <xf numFmtId="166" fontId="15" fillId="0" borderId="11" xfId="3" quotePrefix="1" applyNumberFormat="1" applyFont="1" applyFill="1" applyBorder="1" applyAlignment="1" applyProtection="1">
      <alignment horizontal="left" vertical="center" wrapText="1" readingOrder="1"/>
      <protection locked="0"/>
    </xf>
    <xf numFmtId="166" fontId="19" fillId="0" borderId="11" xfId="3" applyNumberFormat="1" applyFont="1" applyFill="1" applyBorder="1" applyAlignment="1" applyProtection="1">
      <alignment vertical="center" wrapText="1"/>
    </xf>
    <xf numFmtId="166" fontId="18" fillId="0" borderId="11" xfId="3" applyNumberFormat="1" applyFont="1" applyFill="1" applyBorder="1" applyAlignment="1" applyProtection="1">
      <alignment horizontal="center" vertical="top" wrapText="1" readingOrder="1"/>
      <protection locked="0"/>
    </xf>
    <xf numFmtId="0" fontId="10" fillId="0" borderId="3" xfId="2" applyFont="1" applyBorder="1" applyAlignment="1" applyProtection="1">
      <alignment horizontal="left"/>
      <protection locked="0"/>
    </xf>
    <xf numFmtId="0" fontId="10" fillId="0" borderId="12" xfId="2" applyFont="1" applyBorder="1" applyAlignment="1" applyProtection="1">
      <alignment horizontal="left"/>
      <protection locked="0"/>
    </xf>
    <xf numFmtId="0" fontId="10" fillId="0" borderId="4" xfId="2" applyFont="1" applyBorder="1" applyAlignment="1" applyProtection="1">
      <alignment horizontal="left"/>
      <protection locked="0"/>
    </xf>
    <xf numFmtId="0" fontId="10" fillId="0" borderId="1" xfId="2" applyFont="1" applyBorder="1" applyAlignment="1" applyProtection="1">
      <alignment horizontal="left"/>
      <protection locked="0"/>
    </xf>
    <xf numFmtId="0" fontId="10" fillId="0" borderId="10" xfId="2" applyFont="1" applyBorder="1" applyAlignment="1" applyProtection="1">
      <alignment horizontal="left"/>
      <protection locked="0"/>
    </xf>
    <xf numFmtId="0" fontId="10" fillId="0" borderId="2" xfId="2" applyFont="1" applyBorder="1" applyAlignment="1" applyProtection="1">
      <alignment horizontal="left"/>
      <protection locked="0"/>
    </xf>
    <xf numFmtId="0" fontId="5" fillId="0" borderId="0" xfId="0" applyFont="1"/>
    <xf numFmtId="0" fontId="0" fillId="0" borderId="0" xfId="0" applyProtection="1">
      <protection locked="0"/>
    </xf>
    <xf numFmtId="0" fontId="5" fillId="0" borderId="0" xfId="2" applyFont="1" applyProtection="1">
      <protection locked="0"/>
    </xf>
    <xf numFmtId="43" fontId="18" fillId="0" borderId="11" xfId="3" applyNumberFormat="1" applyFont="1" applyFill="1" applyBorder="1" applyAlignment="1" applyProtection="1">
      <alignment horizontal="center" vertical="center" wrapText="1" readingOrder="1"/>
      <protection locked="0"/>
    </xf>
    <xf numFmtId="43" fontId="18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43" fontId="0" fillId="0" borderId="0" xfId="0" applyNumberFormat="1" applyProtection="1">
      <protection locked="0"/>
    </xf>
    <xf numFmtId="166" fontId="15" fillId="0" borderId="1" xfId="3" applyNumberFormat="1" applyFont="1" applyFill="1" applyBorder="1" applyAlignment="1" applyProtection="1">
      <alignment vertical="center" wrapText="1" readingOrder="1"/>
      <protection locked="0"/>
    </xf>
    <xf numFmtId="166" fontId="19" fillId="0" borderId="11" xfId="3" applyNumberFormat="1" applyFont="1" applyFill="1" applyBorder="1" applyAlignment="1" applyProtection="1">
      <alignment vertical="center" wrapText="1"/>
      <protection locked="0"/>
    </xf>
    <xf numFmtId="166" fontId="18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2" applyFont="1" applyAlignment="1" applyProtection="1">
      <alignment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1" fillId="0" borderId="0" xfId="2" applyFont="1" applyProtection="1">
      <protection locked="0"/>
    </xf>
    <xf numFmtId="0" fontId="13" fillId="0" borderId="0" xfId="0" applyFont="1" applyAlignment="1">
      <alignment vertical="center"/>
    </xf>
    <xf numFmtId="0" fontId="14" fillId="0" borderId="0" xfId="0" applyFont="1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right"/>
    </xf>
    <xf numFmtId="0" fontId="5" fillId="0" borderId="0" xfId="2" applyFont="1"/>
    <xf numFmtId="0" fontId="2" fillId="0" borderId="11" xfId="2" applyFont="1" applyBorder="1" applyAlignment="1">
      <alignment vertical="center"/>
    </xf>
    <xf numFmtId="0" fontId="11" fillId="0" borderId="11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left" vertical="center" wrapText="1" readingOrder="1"/>
    </xf>
    <xf numFmtId="0" fontId="18" fillId="0" borderId="11" xfId="2" applyFont="1" applyBorder="1" applyAlignment="1">
      <alignment horizontal="left" vertical="center" wrapText="1" readingOrder="1"/>
    </xf>
    <xf numFmtId="0" fontId="15" fillId="0" borderId="11" xfId="2" quotePrefix="1" applyFont="1" applyBorder="1" applyAlignment="1">
      <alignment horizontal="left" vertical="center" wrapText="1" readingOrder="1"/>
    </xf>
    <xf numFmtId="0" fontId="1" fillId="0" borderId="0" xfId="2" applyFont="1" applyAlignment="1">
      <alignment vertical="center"/>
    </xf>
    <xf numFmtId="0" fontId="1" fillId="0" borderId="0" xfId="2" applyFont="1"/>
    <xf numFmtId="0" fontId="8" fillId="0" borderId="0" xfId="0" quotePrefix="1" applyFont="1" applyProtection="1">
      <protection locked="0"/>
    </xf>
    <xf numFmtId="0" fontId="8" fillId="0" borderId="0" xfId="0" quotePrefix="1" applyFont="1" applyAlignment="1" applyProtection="1">
      <alignment horizontal="left"/>
      <protection locked="0"/>
    </xf>
    <xf numFmtId="0" fontId="0" fillId="0" borderId="1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167" fontId="0" fillId="0" borderId="0" xfId="0" applyNumberFormat="1" applyProtection="1">
      <protection locked="0"/>
    </xf>
    <xf numFmtId="3" fontId="0" fillId="0" borderId="0" xfId="0" applyNumberFormat="1" applyProtection="1">
      <protection locked="0"/>
    </xf>
    <xf numFmtId="3" fontId="0" fillId="0" borderId="8" xfId="0" applyNumberFormat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0" quotePrefix="1" applyFont="1" applyProtection="1">
      <protection locked="0"/>
    </xf>
    <xf numFmtId="164" fontId="5" fillId="0" borderId="6" xfId="1" applyNumberFormat="1" applyFont="1" applyBorder="1" applyProtection="1">
      <protection locked="0"/>
    </xf>
    <xf numFmtId="0" fontId="4" fillId="0" borderId="0" xfId="0" applyFont="1" applyProtection="1">
      <protection locked="0"/>
    </xf>
    <xf numFmtId="164" fontId="1" fillId="0" borderId="6" xfId="1" applyNumberFormat="1" applyFont="1" applyBorder="1" applyProtection="1">
      <protection locked="0"/>
    </xf>
    <xf numFmtId="0" fontId="0" fillId="0" borderId="8" xfId="0" applyBorder="1" applyProtection="1">
      <protection locked="0"/>
    </xf>
    <xf numFmtId="3" fontId="2" fillId="0" borderId="0" xfId="0" applyNumberFormat="1" applyFont="1" applyProtection="1">
      <protection locked="0"/>
    </xf>
    <xf numFmtId="0" fontId="0" fillId="0" borderId="6" xfId="0" quotePrefix="1" applyBorder="1" applyProtection="1">
      <protection locked="0"/>
    </xf>
    <xf numFmtId="3" fontId="0" fillId="0" borderId="9" xfId="0" applyNumberFormat="1" applyBorder="1" applyAlignment="1" applyProtection="1">
      <alignment vertical="center"/>
      <protection locked="0"/>
    </xf>
    <xf numFmtId="3" fontId="2" fillId="0" borderId="2" xfId="0" applyNumberFormat="1" applyFont="1" applyBorder="1" applyAlignment="1" applyProtection="1">
      <alignment vertical="center"/>
      <protection locked="0"/>
    </xf>
    <xf numFmtId="0" fontId="2" fillId="0" borderId="0" xfId="0" quotePrefix="1" applyFont="1" applyAlignment="1">
      <alignment horizontal="right"/>
    </xf>
    <xf numFmtId="0" fontId="3" fillId="0" borderId="3" xfId="0" applyFont="1" applyBorder="1"/>
    <xf numFmtId="0" fontId="0" fillId="0" borderId="5" xfId="0" applyBorder="1"/>
    <xf numFmtId="0" fontId="0" fillId="0" borderId="7" xfId="0" applyBorder="1"/>
    <xf numFmtId="0" fontId="20" fillId="0" borderId="5" xfId="0" applyFont="1" applyBorder="1"/>
    <xf numFmtId="0" fontId="7" fillId="0" borderId="5" xfId="0" applyFont="1" applyBorder="1"/>
    <xf numFmtId="0" fontId="0" fillId="0" borderId="3" xfId="0" applyBorder="1"/>
    <xf numFmtId="0" fontId="3" fillId="0" borderId="5" xfId="0" applyFont="1" applyBorder="1"/>
    <xf numFmtId="0" fontId="2" fillId="0" borderId="5" xfId="0" applyFont="1" applyBorder="1"/>
    <xf numFmtId="0" fontId="0" fillId="0" borderId="7" xfId="0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4">
    <cellStyle name="Komma 2" xfId="3" xr:uid="{00000000-0005-0000-0000-000000000000}"/>
    <cellStyle name="Prozent" xfId="1" builtinId="5"/>
    <cellStyle name="Standard" xfId="0" builtinId="0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0C0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88900</xdr:rowOff>
    </xdr:from>
    <xdr:to>
      <xdr:col>2</xdr:col>
      <xdr:colOff>657225</xdr:colOff>
      <xdr:row>4</xdr:row>
      <xdr:rowOff>47624</xdr:rowOff>
    </xdr:to>
    <xdr:pic>
      <xdr:nvPicPr>
        <xdr:cNvPr id="2" name="Bild 1" descr="Logo Confederazione Svizzera" title="Logo Confederazione Svizzera">
          <a:extLst>
            <a:ext uri="{FF2B5EF4-FFF2-40B4-BE49-F238E27FC236}">
              <a16:creationId xmlns:a16="http://schemas.microsoft.com/office/drawing/2014/main" id="{7FCEF20F-2C19-43F5-A0D6-2E17098C85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88900"/>
          <a:ext cx="2235200" cy="7175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18185</xdr:colOff>
      <xdr:row>8</xdr:row>
      <xdr:rowOff>63520</xdr:rowOff>
    </xdr:from>
    <xdr:to>
      <xdr:col>7</xdr:col>
      <xdr:colOff>281837</xdr:colOff>
      <xdr:row>27</xdr:row>
      <xdr:rowOff>83586</xdr:rowOff>
    </xdr:to>
    <xdr:pic>
      <xdr:nvPicPr>
        <xdr:cNvPr id="3" name="Grafik 2" descr="Grafische Darstellung des Modells zur Berechnung der Eigenleistungsfähigkeit. Eine ausführliche, für Screenreader zugängliche Beschreibung befindet sich im Zellbereich A29 bis A40 dieses Excel-Blatts.">
          <a:extLst>
            <a:ext uri="{FF2B5EF4-FFF2-40B4-BE49-F238E27FC236}">
              <a16:creationId xmlns:a16="http://schemas.microsoft.com/office/drawing/2014/main" id="{9B36C9BF-0EED-4A83-E650-1D98313A7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85" y="1778020"/>
          <a:ext cx="5961334" cy="3475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2235200</xdr:colOff>
      <xdr:row>3</xdr:row>
      <xdr:rowOff>152399</xdr:rowOff>
    </xdr:to>
    <xdr:pic>
      <xdr:nvPicPr>
        <xdr:cNvPr id="2" name="Bild 1" descr="Logo Confederazione Svizzera" title="Logo Confederazione Svizzer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238375" cy="7238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0</xdr:col>
      <xdr:colOff>2238375</xdr:colOff>
      <xdr:row>3</xdr:row>
      <xdr:rowOff>161925</xdr:rowOff>
    </xdr:to>
    <xdr:pic>
      <xdr:nvPicPr>
        <xdr:cNvPr id="2" name="Bild 1" descr="Logo Confederazione Svizzera" title="Logo Confederazione Svizzer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1"/>
          <a:ext cx="2238375" cy="7238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4AAE-2509-4ED0-A72C-EA95BF534991}">
  <sheetPr>
    <tabColor theme="9" tint="0.39997558519241921"/>
  </sheetPr>
  <dimension ref="A1:F42"/>
  <sheetViews>
    <sheetView tabSelected="1" zoomScale="110" zoomScaleNormal="110" workbookViewId="0">
      <selection activeCell="A2" sqref="A2"/>
    </sheetView>
  </sheetViews>
  <sheetFormatPr baseColWidth="10" defaultRowHeight="14.25" x14ac:dyDescent="0.2"/>
  <sheetData>
    <row r="1" spans="1:6" x14ac:dyDescent="0.2">
      <c r="F1" t="s">
        <v>45</v>
      </c>
    </row>
    <row r="2" spans="1:6" ht="17.45" customHeight="1" x14ac:dyDescent="0.25">
      <c r="F2" s="2" t="s">
        <v>46</v>
      </c>
    </row>
    <row r="3" spans="1:6" x14ac:dyDescent="0.2">
      <c r="F3" t="s">
        <v>47</v>
      </c>
    </row>
    <row r="7" spans="1:6" ht="23.25" x14ac:dyDescent="0.35">
      <c r="A7" s="1" t="s">
        <v>65</v>
      </c>
    </row>
    <row r="8" spans="1:6" ht="23.25" x14ac:dyDescent="0.35">
      <c r="A8" s="1" t="s">
        <v>49</v>
      </c>
    </row>
    <row r="29" spans="1:1" x14ac:dyDescent="0.2">
      <c r="A29" t="s">
        <v>66</v>
      </c>
    </row>
    <row r="30" spans="1:1" x14ac:dyDescent="0.2">
      <c r="A30" t="s">
        <v>67</v>
      </c>
    </row>
    <row r="31" spans="1:1" x14ac:dyDescent="0.2">
      <c r="A31" t="s">
        <v>68</v>
      </c>
    </row>
    <row r="32" spans="1:1" x14ac:dyDescent="0.2">
      <c r="A32" t="s">
        <v>69</v>
      </c>
    </row>
    <row r="33" spans="1:6" x14ac:dyDescent="0.2">
      <c r="A33" s="19" t="s">
        <v>73</v>
      </c>
    </row>
    <row r="34" spans="1:6" x14ac:dyDescent="0.2">
      <c r="A34" t="s">
        <v>70</v>
      </c>
    </row>
    <row r="35" spans="1:6" x14ac:dyDescent="0.2">
      <c r="A35" t="s">
        <v>71</v>
      </c>
    </row>
    <row r="36" spans="1:6" x14ac:dyDescent="0.2">
      <c r="A36" t="s">
        <v>72</v>
      </c>
    </row>
    <row r="37" spans="1:6" x14ac:dyDescent="0.2">
      <c r="A37" t="s">
        <v>74</v>
      </c>
    </row>
    <row r="38" spans="1:6" x14ac:dyDescent="0.2">
      <c r="A38" t="s">
        <v>75</v>
      </c>
    </row>
    <row r="39" spans="1:6" x14ac:dyDescent="0.2">
      <c r="A39" t="s">
        <v>76</v>
      </c>
    </row>
    <row r="41" spans="1:6" x14ac:dyDescent="0.2">
      <c r="A41" t="s">
        <v>55</v>
      </c>
    </row>
    <row r="42" spans="1:6" x14ac:dyDescent="0.2">
      <c r="F42" t="s">
        <v>61</v>
      </c>
    </row>
  </sheetData>
  <sheetProtection algorithmName="SHA-512" hashValue="64ULVOzdSlTpExb7kMm2e6atPt+8oxIywmuJ+yrx+fSzPpFpHpASHXWj9WxoXNjxgPWwHG64B160CKcJ4JCmXw==" saltValue="h7taBGNr4h6NhbzvkaI1rA==" spinCount="100000" sheet="1" objects="1" scenarios="1"/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H29"/>
  <sheetViews>
    <sheetView topLeftCell="A9" zoomScaleNormal="100" zoomScaleSheetLayoutView="90" workbookViewId="0">
      <selection activeCell="E11" sqref="E11"/>
    </sheetView>
  </sheetViews>
  <sheetFormatPr baseColWidth="10" defaultRowHeight="14.25" x14ac:dyDescent="0.2"/>
  <cols>
    <col min="1" max="1" width="48" style="20" customWidth="1"/>
    <col min="2" max="2" width="13.375" style="20" customWidth="1"/>
    <col min="3" max="3" width="13.75" style="20" customWidth="1"/>
    <col min="4" max="4" width="13.125" style="20" customWidth="1"/>
    <col min="5" max="5" width="23.25" style="20" customWidth="1"/>
    <col min="6" max="6" width="18.25" style="20" customWidth="1"/>
    <col min="7" max="7" width="12.75" style="20" customWidth="1"/>
    <col min="8" max="8" width="12.125" style="20" bestFit="1" customWidth="1"/>
    <col min="9" max="9" width="13.75" style="20" customWidth="1"/>
    <col min="10" max="10" width="14.625" style="20" customWidth="1"/>
    <col min="11" max="16384" width="11" style="20"/>
  </cols>
  <sheetData>
    <row r="1" spans="1:8" customFormat="1" x14ac:dyDescent="0.2">
      <c r="D1" s="31" t="s">
        <v>45</v>
      </c>
    </row>
    <row r="2" spans="1:8" customFormat="1" ht="18.75" customHeight="1" x14ac:dyDescent="0.2">
      <c r="D2" s="32" t="s">
        <v>46</v>
      </c>
    </row>
    <row r="3" spans="1:8" customFormat="1" ht="16.5" customHeight="1" x14ac:dyDescent="0.2">
      <c r="D3" s="31" t="s">
        <v>47</v>
      </c>
    </row>
    <row r="4" spans="1:8" customFormat="1" ht="16.5" customHeight="1" x14ac:dyDescent="0.2">
      <c r="D4" s="31"/>
    </row>
    <row r="5" spans="1:8" ht="39" customHeight="1" x14ac:dyDescent="0.35">
      <c r="A5" s="1" t="s">
        <v>64</v>
      </c>
      <c r="B5" s="33" t="s">
        <v>21</v>
      </c>
      <c r="C5" s="13"/>
      <c r="D5" s="14"/>
      <c r="E5" s="15"/>
    </row>
    <row r="6" spans="1:8" ht="15" x14ac:dyDescent="0.25">
      <c r="A6"/>
      <c r="B6" s="34" t="s">
        <v>22</v>
      </c>
      <c r="C6" s="16"/>
      <c r="D6" s="17"/>
      <c r="E6" s="18"/>
    </row>
    <row r="7" spans="1:8" ht="15" x14ac:dyDescent="0.2">
      <c r="A7" s="35"/>
      <c r="B7" s="33" t="s">
        <v>33</v>
      </c>
      <c r="C7" s="16"/>
      <c r="D7" s="17"/>
      <c r="E7" s="18"/>
    </row>
    <row r="8" spans="1:8" x14ac:dyDescent="0.2">
      <c r="A8" s="21"/>
      <c r="B8" s="21"/>
      <c r="C8" s="21"/>
      <c r="D8" s="21"/>
      <c r="E8" s="21"/>
    </row>
    <row r="9" spans="1:8" ht="30" x14ac:dyDescent="0.2">
      <c r="A9" s="36"/>
      <c r="B9" s="37" t="s">
        <v>23</v>
      </c>
      <c r="C9" s="38" t="s">
        <v>24</v>
      </c>
      <c r="D9" s="38" t="s">
        <v>25</v>
      </c>
      <c r="E9" s="38" t="s">
        <v>31</v>
      </c>
    </row>
    <row r="10" spans="1:8" ht="27.75" customHeight="1" x14ac:dyDescent="0.2">
      <c r="A10" s="39" t="s">
        <v>26</v>
      </c>
      <c r="B10" s="3">
        <v>3000000</v>
      </c>
      <c r="C10" s="8"/>
      <c r="D10" s="7" t="s">
        <v>27</v>
      </c>
      <c r="E10" s="4"/>
    </row>
    <row r="11" spans="1:8" ht="27.75" customHeight="1" x14ac:dyDescent="0.2">
      <c r="A11" s="39" t="s">
        <v>44</v>
      </c>
      <c r="B11" s="3">
        <v>2500000</v>
      </c>
      <c r="C11" s="8"/>
      <c r="D11" s="7" t="s">
        <v>27</v>
      </c>
      <c r="E11" s="4"/>
    </row>
    <row r="12" spans="1:8" ht="27.75" customHeight="1" x14ac:dyDescent="0.2">
      <c r="A12" s="40" t="s">
        <v>28</v>
      </c>
      <c r="B12" s="9">
        <f>B11/B10</f>
        <v>0.83333333333333337</v>
      </c>
      <c r="C12" s="22" t="str">
        <f>IFERROR((C11/C10),"")</f>
        <v/>
      </c>
      <c r="D12" s="23" t="s">
        <v>27</v>
      </c>
      <c r="E12" s="5"/>
    </row>
    <row r="13" spans="1:8" ht="42.75" customHeight="1" x14ac:dyDescent="0.2">
      <c r="A13" s="41" t="s">
        <v>58</v>
      </c>
      <c r="B13" s="3">
        <f>8000000</f>
        <v>8000000</v>
      </c>
      <c r="C13" s="10"/>
      <c r="D13" s="7" t="str">
        <f>IFERROR((C13*C12),"")</f>
        <v/>
      </c>
      <c r="E13" s="4" t="s">
        <v>56</v>
      </c>
      <c r="H13" s="24"/>
    </row>
    <row r="14" spans="1:8" ht="27.75" customHeight="1" x14ac:dyDescent="0.2">
      <c r="A14" s="41" t="s">
        <v>32</v>
      </c>
      <c r="B14" s="3">
        <v>1000000</v>
      </c>
      <c r="C14" s="10"/>
      <c r="D14" s="7" t="str">
        <f>IFERROR((C14*C12),"")</f>
        <v/>
      </c>
      <c r="E14" s="4"/>
    </row>
    <row r="15" spans="1:8" ht="36" customHeight="1" x14ac:dyDescent="0.2">
      <c r="A15" s="41" t="s">
        <v>52</v>
      </c>
      <c r="B15" s="3">
        <v>100000</v>
      </c>
      <c r="C15" s="10"/>
      <c r="D15" s="25">
        <f>C15</f>
        <v>0</v>
      </c>
      <c r="E15" s="4"/>
    </row>
    <row r="16" spans="1:8" ht="36" customHeight="1" x14ac:dyDescent="0.2">
      <c r="A16" s="41" t="s">
        <v>57</v>
      </c>
      <c r="B16" s="3">
        <v>50000</v>
      </c>
      <c r="C16" s="10"/>
      <c r="D16" s="25">
        <f>C16</f>
        <v>0</v>
      </c>
      <c r="E16" s="4" t="s">
        <v>56</v>
      </c>
    </row>
    <row r="17" spans="1:5" ht="40.5" customHeight="1" x14ac:dyDescent="0.2">
      <c r="A17" s="41" t="s">
        <v>42</v>
      </c>
      <c r="B17" s="3">
        <v>-500000</v>
      </c>
      <c r="C17" s="10"/>
      <c r="D17" s="25">
        <f>C17</f>
        <v>0</v>
      </c>
      <c r="E17" s="4" t="s">
        <v>43</v>
      </c>
    </row>
    <row r="18" spans="1:5" ht="27.75" customHeight="1" x14ac:dyDescent="0.2">
      <c r="A18" s="41" t="s">
        <v>29</v>
      </c>
      <c r="B18" s="3">
        <v>-200000</v>
      </c>
      <c r="C18" s="8">
        <v>-200000</v>
      </c>
      <c r="D18" s="7">
        <f>C18</f>
        <v>-200000</v>
      </c>
      <c r="E18" s="4"/>
    </row>
    <row r="19" spans="1:5" ht="27.75" customHeight="1" x14ac:dyDescent="0.2">
      <c r="A19" s="40" t="s">
        <v>34</v>
      </c>
      <c r="B19" s="11">
        <f>(((B13+B14+B17)*B12)+(B15+B18+B16))</f>
        <v>7033333.333333334</v>
      </c>
      <c r="C19" s="26">
        <f>SUM(C13:C18)</f>
        <v>-200000</v>
      </c>
      <c r="D19" s="27">
        <f>SUM(D13:D18)</f>
        <v>-200000</v>
      </c>
      <c r="E19" s="12"/>
    </row>
    <row r="20" spans="1:5" ht="27.75" customHeight="1" x14ac:dyDescent="0.2">
      <c r="A20" s="40" t="s">
        <v>59</v>
      </c>
      <c r="B20" s="6">
        <f>B19/B11</f>
        <v>2.8133333333333335</v>
      </c>
      <c r="C20" s="22" t="s">
        <v>27</v>
      </c>
      <c r="D20" s="23" t="str">
        <f>IFERROR(D19/C11,"")</f>
        <v/>
      </c>
      <c r="E20" s="5"/>
    </row>
    <row r="21" spans="1:5" ht="27.75" customHeight="1" x14ac:dyDescent="0.2">
      <c r="A21" s="39" t="s">
        <v>35</v>
      </c>
      <c r="B21" s="3">
        <v>1000000</v>
      </c>
      <c r="C21" s="8"/>
      <c r="D21" s="7"/>
      <c r="E21" s="8"/>
    </row>
    <row r="22" spans="1:5" x14ac:dyDescent="0.2">
      <c r="A22" s="35"/>
      <c r="B22" s="42"/>
      <c r="C22" s="28"/>
      <c r="D22" s="29"/>
      <c r="E22" s="21"/>
    </row>
    <row r="23" spans="1:5" x14ac:dyDescent="0.2">
      <c r="A23" s="43" t="s">
        <v>30</v>
      </c>
      <c r="B23" s="42"/>
      <c r="C23" s="28"/>
      <c r="D23" s="28"/>
      <c r="E23" s="30"/>
    </row>
    <row r="24" spans="1:5" x14ac:dyDescent="0.2">
      <c r="A24"/>
      <c r="B24"/>
    </row>
    <row r="25" spans="1:5" ht="15" x14ac:dyDescent="0.25">
      <c r="A25" s="2" t="s">
        <v>55</v>
      </c>
      <c r="B25"/>
    </row>
    <row r="29" spans="1:5" x14ac:dyDescent="0.2">
      <c r="E29" s="20" t="s">
        <v>61</v>
      </c>
    </row>
  </sheetData>
  <sheetProtection algorithmName="SHA-512" hashValue="z51FFLdY1MZp70si9N6jqeX6iUBGg4Ja7OqE60zOShC0Yb6LjTM9b+c7iq16TfEQChTCL/Yq4ZsNcuyr4O5YBg==" saltValue="NSg8p7JFFwasmxlsu4Y8IA==" spinCount="100000" sheet="1" selectLockedCells="1"/>
  <pageMargins left="0.70866141732283472" right="0.70866141732283472" top="0.78740157480314965" bottom="0.78740157480314965" header="0.31496062992125984" footer="0.31496062992125984"/>
  <pageSetup paperSize="9" scale="72" orientation="portrait" r:id="rId1"/>
  <headerFooter>
    <oddFooter>&amp;R&amp;9Version 1.0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D37"/>
  <sheetViews>
    <sheetView zoomScaleNormal="100" zoomScaleSheetLayoutView="100" workbookViewId="0">
      <selection activeCell="C5" sqref="C5"/>
    </sheetView>
  </sheetViews>
  <sheetFormatPr baseColWidth="10" defaultRowHeight="14.25" x14ac:dyDescent="0.2"/>
  <cols>
    <col min="1" max="1" width="57.375" style="20" customWidth="1"/>
    <col min="2" max="2" width="12" style="20" customWidth="1"/>
    <col min="3" max="3" width="66.5" style="20" bestFit="1" customWidth="1"/>
    <col min="4" max="4" width="11" style="20"/>
    <col min="5" max="5" width="40.25" style="20" customWidth="1"/>
    <col min="6" max="16384" width="11" style="20"/>
  </cols>
  <sheetData>
    <row r="1" spans="1:4" customFormat="1" x14ac:dyDescent="0.2">
      <c r="C1" s="31" t="s">
        <v>45</v>
      </c>
    </row>
    <row r="2" spans="1:4" customFormat="1" ht="18" customHeight="1" x14ac:dyDescent="0.2">
      <c r="C2" s="32" t="s">
        <v>46</v>
      </c>
    </row>
    <row r="3" spans="1:4" customFormat="1" ht="15" customHeight="1" x14ac:dyDescent="0.2">
      <c r="C3" s="31" t="s">
        <v>47</v>
      </c>
    </row>
    <row r="4" spans="1:4" customFormat="1" ht="37.5" customHeight="1" x14ac:dyDescent="0.35">
      <c r="A4" s="1" t="s">
        <v>63</v>
      </c>
      <c r="C4" s="2"/>
    </row>
    <row r="5" spans="1:4" ht="23.25" x14ac:dyDescent="0.35">
      <c r="A5" s="1" t="s">
        <v>48</v>
      </c>
      <c r="B5" s="62" t="s">
        <v>18</v>
      </c>
      <c r="C5" s="44"/>
    </row>
    <row r="6" spans="1:4" ht="23.25" x14ac:dyDescent="0.35">
      <c r="A6" s="1" t="s">
        <v>0</v>
      </c>
      <c r="B6" s="62" t="s">
        <v>17</v>
      </c>
      <c r="C6" s="45"/>
    </row>
    <row r="8" spans="1:4" ht="18" x14ac:dyDescent="0.25">
      <c r="A8" s="63" t="s">
        <v>1</v>
      </c>
      <c r="B8" s="46"/>
      <c r="C8" s="47"/>
    </row>
    <row r="9" spans="1:4" x14ac:dyDescent="0.2">
      <c r="A9" s="64" t="s">
        <v>14</v>
      </c>
      <c r="B9" s="20">
        <v>18</v>
      </c>
      <c r="C9" s="48" t="s">
        <v>15</v>
      </c>
    </row>
    <row r="10" spans="1:4" x14ac:dyDescent="0.2">
      <c r="A10" s="64" t="s">
        <v>3</v>
      </c>
      <c r="B10" s="49">
        <v>0.02</v>
      </c>
      <c r="C10" s="48" t="s">
        <v>36</v>
      </c>
    </row>
    <row r="11" spans="1:4" x14ac:dyDescent="0.2">
      <c r="A11" s="64" t="s">
        <v>16</v>
      </c>
      <c r="B11" s="50">
        <v>50000</v>
      </c>
      <c r="C11" s="48" t="s">
        <v>2</v>
      </c>
    </row>
    <row r="12" spans="1:4" x14ac:dyDescent="0.2">
      <c r="A12" s="65"/>
      <c r="B12" s="51"/>
      <c r="C12" s="52"/>
    </row>
    <row r="13" spans="1:4" ht="18" x14ac:dyDescent="0.25">
      <c r="A13" s="63" t="s">
        <v>4</v>
      </c>
      <c r="B13" s="53"/>
      <c r="C13" s="47"/>
    </row>
    <row r="14" spans="1:4" ht="19.5" customHeight="1" x14ac:dyDescent="0.25">
      <c r="A14" s="66" t="s">
        <v>12</v>
      </c>
      <c r="B14" s="50"/>
      <c r="C14" s="48"/>
    </row>
    <row r="15" spans="1:4" x14ac:dyDescent="0.2">
      <c r="A15" s="64" t="s">
        <v>39</v>
      </c>
      <c r="B15" s="50">
        <f>'Berechnung Kapitalsubstrat'!D19</f>
        <v>-200000</v>
      </c>
      <c r="C15" s="54" t="s">
        <v>54</v>
      </c>
      <c r="D15" s="55"/>
    </row>
    <row r="16" spans="1:4" x14ac:dyDescent="0.2">
      <c r="A16" s="64" t="s">
        <v>40</v>
      </c>
      <c r="B16" s="50">
        <f>'Berechnung Kapitalsubstrat'!C11</f>
        <v>0</v>
      </c>
      <c r="C16" s="48" t="s">
        <v>10</v>
      </c>
    </row>
    <row r="17" spans="1:4" x14ac:dyDescent="0.2">
      <c r="A17" s="64" t="s">
        <v>19</v>
      </c>
      <c r="B17" s="50">
        <f>'Berechnung Kapitalsubstrat'!C21</f>
        <v>0</v>
      </c>
      <c r="C17" s="48" t="s">
        <v>10</v>
      </c>
    </row>
    <row r="18" spans="1:4" ht="20.25" customHeight="1" x14ac:dyDescent="0.25">
      <c r="A18" s="66" t="s">
        <v>11</v>
      </c>
      <c r="C18" s="48"/>
    </row>
    <row r="19" spans="1:4" ht="15" x14ac:dyDescent="0.25">
      <c r="A19" s="64" t="s">
        <v>41</v>
      </c>
      <c r="B19" s="50"/>
      <c r="C19" s="56" t="s">
        <v>60</v>
      </c>
      <c r="D19" s="55"/>
    </row>
    <row r="20" spans="1:4" x14ac:dyDescent="0.2">
      <c r="A20" s="67" t="s">
        <v>50</v>
      </c>
      <c r="B20" s="50"/>
      <c r="C20" s="48"/>
    </row>
    <row r="21" spans="1:4" ht="8.25" customHeight="1" x14ac:dyDescent="0.2">
      <c r="A21" s="65"/>
      <c r="B21" s="57"/>
      <c r="C21" s="52"/>
    </row>
    <row r="22" spans="1:4" x14ac:dyDescent="0.2">
      <c r="A22" s="68"/>
      <c r="B22" s="46"/>
      <c r="C22" s="47"/>
    </row>
    <row r="23" spans="1:4" ht="18" x14ac:dyDescent="0.25">
      <c r="A23" s="69" t="s">
        <v>53</v>
      </c>
      <c r="B23" s="50"/>
      <c r="C23" s="48"/>
    </row>
    <row r="24" spans="1:4" x14ac:dyDescent="0.2">
      <c r="A24" s="64" t="s">
        <v>5</v>
      </c>
      <c r="B24" s="50">
        <f>B16/12*B9</f>
        <v>0</v>
      </c>
      <c r="C24" s="48" t="s">
        <v>13</v>
      </c>
    </row>
    <row r="25" spans="1:4" x14ac:dyDescent="0.2">
      <c r="A25" s="64" t="s">
        <v>51</v>
      </c>
      <c r="B25" s="50">
        <f>IF((B15-B24)&gt;0,B15-B24,0)</f>
        <v>0</v>
      </c>
      <c r="C25" s="48" t="s">
        <v>37</v>
      </c>
    </row>
    <row r="26" spans="1:4" ht="15" x14ac:dyDescent="0.25">
      <c r="A26" s="70" t="s">
        <v>38</v>
      </c>
      <c r="B26" s="58">
        <f>B25/4</f>
        <v>0</v>
      </c>
      <c r="C26" s="59"/>
    </row>
    <row r="27" spans="1:4" x14ac:dyDescent="0.2">
      <c r="A27" s="64"/>
      <c r="C27" s="48"/>
    </row>
    <row r="28" spans="1:4" x14ac:dyDescent="0.2">
      <c r="A28" s="64" t="s">
        <v>6</v>
      </c>
      <c r="B28" s="50">
        <f>B19</f>
        <v>0</v>
      </c>
      <c r="C28" s="48"/>
    </row>
    <row r="29" spans="1:4" x14ac:dyDescent="0.2">
      <c r="A29" s="64" t="s">
        <v>7</v>
      </c>
      <c r="B29" s="50">
        <f>IF((B16*B10)&gt;B11,B16*B10,(MIN(B11,B19)))</f>
        <v>50000</v>
      </c>
      <c r="C29" s="48" t="s">
        <v>62</v>
      </c>
    </row>
    <row r="30" spans="1:4" ht="15" x14ac:dyDescent="0.25">
      <c r="A30" s="70" t="s">
        <v>9</v>
      </c>
      <c r="B30" s="58">
        <f>IF(B28-B29&gt;0,B28-B29,0)</f>
        <v>0</v>
      </c>
      <c r="C30" s="48"/>
    </row>
    <row r="31" spans="1:4" ht="7.5" customHeight="1" x14ac:dyDescent="0.2">
      <c r="A31" s="64"/>
      <c r="C31" s="48"/>
    </row>
    <row r="32" spans="1:4" ht="15" x14ac:dyDescent="0.25">
      <c r="A32" s="70" t="s">
        <v>8</v>
      </c>
      <c r="B32" s="58">
        <f>B26+B30</f>
        <v>0</v>
      </c>
      <c r="C32" s="48"/>
    </row>
    <row r="33" spans="1:3" x14ac:dyDescent="0.2">
      <c r="A33" s="65"/>
      <c r="B33" s="57"/>
      <c r="C33" s="52"/>
    </row>
    <row r="34" spans="1:3" ht="17.25" customHeight="1" x14ac:dyDescent="0.2">
      <c r="A34" s="71" t="s">
        <v>19</v>
      </c>
      <c r="B34" s="60">
        <f>B17</f>
        <v>0</v>
      </c>
    </row>
    <row r="35" spans="1:3" ht="22.5" customHeight="1" x14ac:dyDescent="0.2">
      <c r="A35" s="72" t="s">
        <v>20</v>
      </c>
      <c r="B35" s="61">
        <f>IF(B32&gt;B17,0,B17-B32)</f>
        <v>0</v>
      </c>
    </row>
    <row r="36" spans="1:3" x14ac:dyDescent="0.2">
      <c r="A36"/>
    </row>
    <row r="37" spans="1:3" ht="15" x14ac:dyDescent="0.25">
      <c r="A37" s="2" t="s">
        <v>55</v>
      </c>
    </row>
  </sheetData>
  <sheetProtection algorithmName="SHA-512" hashValue="N9iBVpxM4V4QATczCVT4KQPRxyq9qbIwFowInNsQr9qcPVe2+1RhHJern6LskP6lJfVEGn/MVeb+aAv5ccSKTA==" saltValue="cdCm00pbr2WJ0l1HAwAdmg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83" orientation="landscape" r:id="rId1"/>
  <headerFooter>
    <oddFooter>&amp;R&amp;9Version 1.0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>
  <f:record ref="">
    <f:field ref="objname" par="" edit="true" text="Anhang 4_5_V1.1_Berechnung Eigenleistungsfähigkeit_Muster_Modell_d_20190124_Voa"/>
    <f:field ref="objsubject" par="" edit="true" text=""/>
    <f:field ref="objcreatedby" par="" text="Vonlanthen, Adrian, Voa, BSV"/>
    <f:field ref="objcreatedat" par="" text="10.01.2019 14:02:03"/>
    <f:field ref="objchangedby" par="" text="Lang-Maurer, Eva, Lae, BSV"/>
    <f:field ref="objmodifiedat" par="" text="28.03.2019 15:33:31"/>
    <f:field ref="doc_FSCFOLIO_1_1001_FieldDocumentNumber" par="" text=""/>
    <f:field ref="doc_FSCFOLIO_1_1001_FieldSubject" par="" edit="true" text=""/>
    <f:field ref="FSCFOLIO_1_1001_FieldCurrentUser" par="" text="Sonja Richei"/>
    <f:field ref="CCAPRECONFIG_15_1001_Objektname" par="" edit="true" text="Anhang 4_5_V1.1_Berechnung Eigenleistungsfähigkeit_Muster_Modell_d_20190124_Voa"/>
    <f:field ref="CHPRECONFIG_1_1001_Objektname" par="" edit="true" text="Anhang 4_5_V1.1_Berechnung Eigenleistungsfähigkeit_Muster_Modell_d_20190124_Voa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2026-09-22T22:00:00+00:00</PublishFrom>
    <DocumentNr xmlns="a88f3e11-806f-455b-a3b3-6a1b2c434eb2" xsi:nil="true"/>
    <IconOverlay xmlns="http://schemas.microsoft.com/sharepoint/v4" xsi:nil="true"/>
    <DocumentLanguage xmlns="a88f3e11-806f-455b-a3b3-6a1b2c434eb2">de</DocumentLanguage>
    <PublishTo xmlns="a88f3e11-806f-455b-a3b3-6a1b2c434eb2" xsi:nil="true"/>
    <SortMode xmlns="3c287e8c-5561-43b0-a4ad-fc7d6aa86c89">Manuelle Sortierung 0-X (sortkey)</SortMode>
    <IsLastVersion xmlns="a88f3e11-806f-455b-a3b3-6a1b2c434eb2">true</IsLastVersion>
  </documentManagement>
</p:propertie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365796BF-5EE0-48CB-878F-8C98D6869CEA}"/>
</file>

<file path=customXml/itemProps3.xml><?xml version="1.0" encoding="utf-8"?>
<ds:datastoreItem xmlns:ds="http://schemas.openxmlformats.org/officeDocument/2006/customXml" ds:itemID="{A95DB8AC-AC68-408A-9863-8F12AAC2F0F9}"/>
</file>

<file path=customXml/itemProps4.xml><?xml version="1.0" encoding="utf-8"?>
<ds:datastoreItem xmlns:ds="http://schemas.openxmlformats.org/officeDocument/2006/customXml" ds:itemID="{71BC4483-F469-4BD9-AAD3-443D4A154CE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Modell</vt:lpstr>
      <vt:lpstr>Berechnung Kapitalsubstrat</vt:lpstr>
      <vt:lpstr>Berech. Eigenleistungsfähigkeit</vt:lpstr>
      <vt:lpstr>'Berech. Eigenleistungsfähigkeit'!Druckbereich</vt:lpstr>
      <vt:lpstr>'Berechnung Kapitalsubstrat'!Druckbereich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Anhang 4_5 Modell zur Berechnung der Eigenleistungsfähigkeit</dc:title>
  <dc:creator>Bhend Thomas BSV</dc:creator>
  <cp:lastModifiedBy>Richei Sonja BSV</cp:lastModifiedBy>
  <cp:lastPrinted>2026-06-08T06:47:16Z</cp:lastPrinted>
  <dcterms:created xsi:type="dcterms:W3CDTF">2018-11-21T09:18:21Z</dcterms:created>
  <dcterms:modified xsi:type="dcterms:W3CDTF">2026-09-14T11:55:54Z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819</vt:lpwstr>
  </property>
  <property fmtid="{D5CDD505-2E9C-101B-9397-08002B2CF9AE}" pid="9" name="FSC#BSVTEMPL@102.1950:Dossierref">
    <vt:lpwstr>342.9-00031</vt:lpwstr>
  </property>
  <property fmtid="{D5CDD505-2E9C-101B-9397-08002B2CF9AE}" pid="10" name="FSC#BSVTEMPL@102.1950:Oursign">
    <vt:lpwstr>342.9-00031 10.01.2019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Invalidenversicherung,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Geschäftsfeld Invalidenversicherung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>Voa</vt:lpwstr>
  </property>
  <property fmtid="{D5CDD505-2E9C-101B-9397-08002B2CF9AE}" pid="34" name="FSC#BSVTEMPL@102.1950:SubjectSubFile">
    <vt:lpwstr>Vorlage_Berechnungsbeispiel Subsidiarität Art. 74 IVG_2020-23_Voa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Hilfsdateien Art. 74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342.9-00031/00002/00002/00005/00007/00010</vt:lpwstr>
  </property>
  <property fmtid="{D5CDD505-2E9C-101B-9397-08002B2CF9AE}" pid="39" name="FSC#EDICFG@15.1700:UniqueSubFileNumber">
    <vt:lpwstr>2019210-0819</vt:lpwstr>
  </property>
  <property fmtid="{D5CDD505-2E9C-101B-9397-08002B2CF9AE}" pid="40" name="FSC#BSVTEMPL@102.1950:DocumentIDEnhanced">
    <vt:lpwstr>342.9-00031 10.01.2019 Doknr: 819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Invalidenversicherung</vt:lpwstr>
  </property>
  <property fmtid="{D5CDD505-2E9C-101B-9397-08002B2CF9AE}" pid="43" name="FSC#EDICFG@15.1700:FileRespOrgF">
    <vt:lpwstr>Domaine Assurance-invalidité</vt:lpwstr>
  </property>
  <property fmtid="{D5CDD505-2E9C-101B-9397-08002B2CF9AE}" pid="44" name="FSC#EDICFG@15.1700:FileRespOrgE">
    <vt:lpwstr>Geschäftsfeld Invalidenversicherung-E</vt:lpwstr>
  </property>
  <property fmtid="{D5CDD505-2E9C-101B-9397-08002B2CF9AE}" pid="45" name="FSC#EDICFG@15.1700:FileRespOrgI">
    <vt:lpwstr>Ambito Assicurazione invalidità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2016</vt:lpwstr>
  </property>
  <property fmtid="{D5CDD505-2E9C-101B-9397-08002B2CF9AE}" pid="54" name="FSC#COOELAK@1.1001:FileRefOrdinal">
    <vt:lpwstr>31</vt:lpwstr>
  </property>
  <property fmtid="{D5CDD505-2E9C-101B-9397-08002B2CF9AE}" pid="55" name="FSC#COOELAK@1.1001:FileRefOU">
    <vt:lpwstr/>
  </property>
  <property fmtid="{D5CDD505-2E9C-101B-9397-08002B2CF9AE}" pid="56" name="FSC#COOELAK@1.1001:Organization">
    <vt:lpwstr/>
  </property>
  <property fmtid="{D5CDD505-2E9C-101B-9397-08002B2CF9AE}" pid="57" name="FSC#COOELAK@1.1001:Owner">
    <vt:lpwstr>Vonlanthen Adrian</vt:lpwstr>
  </property>
  <property fmtid="{D5CDD505-2E9C-101B-9397-08002B2CF9AE}" pid="58" name="FSC#COOELAK@1.1001:OwnerExtension">
    <vt:lpwstr>+41 58 462 92 31</vt:lpwstr>
  </property>
  <property fmtid="{D5CDD505-2E9C-101B-9397-08002B2CF9AE}" pid="59" name="FSC#COOELAK@1.1001:OwnerFaxExtension">
    <vt:lpwstr>+41 58 462 37 15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Bereich Controlling, Ressourcen, Subventionen, BSV</vt:lpwstr>
  </property>
  <property fmtid="{D5CDD505-2E9C-101B-9397-08002B2CF9AE}" pid="65" name="FSC#COOELAK@1.1001:CreatedAt">
    <vt:lpwstr>10.01.2019</vt:lpwstr>
  </property>
  <property fmtid="{D5CDD505-2E9C-101B-9397-08002B2CF9AE}" pid="66" name="FSC#COOELAK@1.1001:OU">
    <vt:lpwstr>Geschäftsfeld Invalidenversicherung,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*COO.2063.100.1.2164038*</vt:lpwstr>
  </property>
  <property fmtid="{D5CDD505-2E9C-101B-9397-08002B2CF9AE}" pid="69" name="FSC#COOELAK@1.1001:RefBarCode">
    <vt:lpwstr>*COO.2063.100.4.2164038*</vt:lpwstr>
  </property>
  <property fmtid="{D5CDD505-2E9C-101B-9397-08002B2CF9AE}" pid="70" name="FSC#COOELAK@1.1001:FileRefBarCode">
    <vt:lpwstr>*342.9-00031*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342.9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sonja.richei@bsv.admin.ch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Vorlage_Berechnungsbeispiel Subsidiarität Art. 74 IVG_2020-23_Voa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342.9-00031/00002/00002/00005/00007/00010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COO.2063.100.1.2164038</vt:lpwstr>
  </property>
  <property fmtid="{D5CDD505-2E9C-101B-9397-08002B2CF9AE}" pid="115" name="FSC#FSCFOLIO@1.1001:docpropproject">
    <vt:lpwstr/>
  </property>
  <property fmtid="{D5CDD505-2E9C-101B-9397-08002B2CF9AE}" pid="116" name="MSIP_Label_aa112399-b73b-40c1-8af2-919b124b9d91_Enabled">
    <vt:lpwstr>true</vt:lpwstr>
  </property>
  <property fmtid="{D5CDD505-2E9C-101B-9397-08002B2CF9AE}" pid="117" name="MSIP_Label_aa112399-b73b-40c1-8af2-919b124b9d91_SetDate">
    <vt:lpwstr>2026-05-21T15:37:00Z</vt:lpwstr>
  </property>
  <property fmtid="{D5CDD505-2E9C-101B-9397-08002B2CF9AE}" pid="118" name="MSIP_Label_aa112399-b73b-40c1-8af2-919b124b9d91_Method">
    <vt:lpwstr>Privileged</vt:lpwstr>
  </property>
  <property fmtid="{D5CDD505-2E9C-101B-9397-08002B2CF9AE}" pid="119" name="MSIP_Label_aa112399-b73b-40c1-8af2-919b124b9d91_Name">
    <vt:lpwstr>L2</vt:lpwstr>
  </property>
  <property fmtid="{D5CDD505-2E9C-101B-9397-08002B2CF9AE}" pid="120" name="MSIP_Label_aa112399-b73b-40c1-8af2-919b124b9d91_SiteId">
    <vt:lpwstr>6ae27add-8276-4a38-88c1-3a9c1f973767</vt:lpwstr>
  </property>
  <property fmtid="{D5CDD505-2E9C-101B-9397-08002B2CF9AE}" pid="121" name="MSIP_Label_aa112399-b73b-40c1-8af2-919b124b9d91_ActionId">
    <vt:lpwstr>253f38e4-7919-4bed-b3b0-750522a4a0ec</vt:lpwstr>
  </property>
  <property fmtid="{D5CDD505-2E9C-101B-9397-08002B2CF9AE}" pid="122" name="MSIP_Label_aa112399-b73b-40c1-8af2-919b124b9d91_ContentBits">
    <vt:lpwstr>0</vt:lpwstr>
  </property>
  <property fmtid="{D5CDD505-2E9C-101B-9397-08002B2CF9AE}" pid="123" name="MSIP_Label_aa112399-b73b-40c1-8af2-919b124b9d91_Tag">
    <vt:lpwstr>10, 0, 1, 1</vt:lpwstr>
  </property>
  <property fmtid="{D5CDD505-2E9C-101B-9397-08002B2CF9AE}" pid="124" name="ContentTypeId">
    <vt:lpwstr>0x010100C0B0B2AB57440443AB04BAFCDACF1EF6</vt:lpwstr>
  </property>
</Properties>
</file>